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cijena" sheetId="2" r:id="rId1"/>
    <sheet name="Sheet1" sheetId="1" state="hidden" r:id="rId2"/>
  </sheets>
  <calcPr calcId="162913"/>
</workbook>
</file>

<file path=xl/calcChain.xml><?xml version="1.0" encoding="utf-8"?>
<calcChain xmlns="http://schemas.openxmlformats.org/spreadsheetml/2006/main">
  <c r="P26" i="1" l="1"/>
  <c r="Q26" i="1"/>
  <c r="O27" i="1"/>
  <c r="P21" i="1"/>
  <c r="Q21" i="1"/>
  <c r="P22" i="1"/>
  <c r="P27" i="1" s="1"/>
  <c r="Q22" i="1"/>
  <c r="Q27" i="1" s="1"/>
  <c r="O22" i="1"/>
  <c r="O21" i="1"/>
  <c r="O26" i="1" s="1"/>
  <c r="Q20" i="1"/>
  <c r="Q25" i="1" s="1"/>
  <c r="P20" i="1"/>
  <c r="P25" i="1" s="1"/>
  <c r="O20" i="1"/>
  <c r="O25" i="1" s="1"/>
  <c r="J26" i="1"/>
  <c r="C9" i="2" s="1"/>
  <c r="J24" i="1"/>
  <c r="C7" i="1" l="1"/>
  <c r="C6" i="1"/>
  <c r="J17" i="1" l="1"/>
  <c r="C8" i="1"/>
  <c r="D7" i="1"/>
  <c r="D6" i="1"/>
  <c r="J28" i="1" l="1"/>
  <c r="C10" i="2" s="1"/>
  <c r="J16" i="1"/>
  <c r="L16" i="1" s="1"/>
  <c r="C7" i="2" s="1"/>
  <c r="F7" i="1"/>
  <c r="G7" i="1" s="1"/>
  <c r="F6" i="1"/>
  <c r="G6" i="1" l="1"/>
  <c r="H7" i="1"/>
  <c r="H6" i="1" l="1"/>
  <c r="J13" i="1" l="1"/>
  <c r="J20" i="1"/>
  <c r="J21" i="1"/>
  <c r="L20" i="1" s="1"/>
  <c r="C8" i="2" s="1"/>
  <c r="C11" i="2" s="1"/>
  <c r="J12" i="1"/>
  <c r="F10" i="1"/>
  <c r="G10" i="1" s="1"/>
  <c r="C4" i="2" s="1"/>
  <c r="D4" i="2" s="1"/>
</calcChain>
</file>

<file path=xl/sharedStrings.xml><?xml version="1.0" encoding="utf-8"?>
<sst xmlns="http://schemas.openxmlformats.org/spreadsheetml/2006/main" count="45" uniqueCount="41">
  <si>
    <t>&gt;1500</t>
  </si>
  <si>
    <t>400-300</t>
  </si>
  <si>
    <t>350-350</t>
  </si>
  <si>
    <t>300-400</t>
  </si>
  <si>
    <t>СТ kWh</t>
  </si>
  <si>
    <t>ВТ-МТ kWh</t>
  </si>
  <si>
    <t>1Т KM</t>
  </si>
  <si>
    <t>2Т KM</t>
  </si>
  <si>
    <t>650-550</t>
  </si>
  <si>
    <t>600-600</t>
  </si>
  <si>
    <t>550-650</t>
  </si>
  <si>
    <t>850-750</t>
  </si>
  <si>
    <t>800-800</t>
  </si>
  <si>
    <t>750-850</t>
  </si>
  <si>
    <t>СТ 1. ТГ (једнотарифно) или
ВТ 2. ТГ (двотарифно)</t>
  </si>
  <si>
    <t>КАЛКУЛАТОР ПОТРОШЊЕ ЗА КАТЕГОРИЈУ ПОТРОШЊЕ "ДОМАЋИНСТВА"</t>
  </si>
  <si>
    <t>Унос потрошње (kWh)</t>
  </si>
  <si>
    <t xml:space="preserve">Структура рачуна: </t>
  </si>
  <si>
    <t>Енергија</t>
  </si>
  <si>
    <t>Услуга снабдијевања</t>
  </si>
  <si>
    <t xml:space="preserve">Накнада за ОИЕ </t>
  </si>
  <si>
    <t>Рачун 
без ПДВ-а (КМ)</t>
  </si>
  <si>
    <t>Рачун 
са ПДВ-ом (КМ)</t>
  </si>
  <si>
    <t>Jedotarifno ukupno</t>
  </si>
  <si>
    <t>viša</t>
  </si>
  <si>
    <t>niža</t>
  </si>
  <si>
    <t>j. Snabdije</t>
  </si>
  <si>
    <t>Mreža</t>
  </si>
  <si>
    <t>jednotarifno</t>
  </si>
  <si>
    <t xml:space="preserve">viša </t>
  </si>
  <si>
    <t>Energija</t>
  </si>
  <si>
    <t>Mjerno mjesto</t>
  </si>
  <si>
    <t>Oie</t>
  </si>
  <si>
    <t>Snabdijevanje</t>
  </si>
  <si>
    <t>Мрежа са обр. снагом</t>
  </si>
  <si>
    <t>Укупно:</t>
  </si>
  <si>
    <t>Овај прорачун је информативног карактера, а за конкретан обрачун и давање других детаљних информација у вези са цијенама и условима јавног снабдијевања надлежан је јавни снабдјевач МХ „Електропривреда Републике Српске“ Матично предузеће а.д. Требиње.</t>
  </si>
  <si>
    <t>МТ 2. ТГ (двотарифно)</t>
  </si>
  <si>
    <t xml:space="preserve"> - Уколико желите провјерити износ рачуна за 2. ТГ "Домаћинства" (обрачун у двије тарифе - ВТ и МТ) количину потрошње у већој тарифи ВТ унесите у горње поље, а количину потрошње у мањој тарифи МТ унесите у доње поље.</t>
  </si>
  <si>
    <t xml:space="preserve"> - Уколико желите провјерити износ рачуна за 1. ТГ "Домаћинства" (обрачун у једној тарифи - СТ) цјелокупну количину потрошње унесите у једно поље.</t>
  </si>
  <si>
    <t>Напомене: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</si>
</sst>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sz val="11"/>
      <color theme="3"/>
      <name val="Calibri"/>
      <family val="2"/>
      <scheme val="minor"/>
    </font>
    <font>
      <b/>
      <sz val="10"/>
      <color theme="3"/>
      <name val="Arial"/>
      <family val="2"/>
      <charset val="238"/>
    </font>
    <font>
      <sz val="10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b/>
      <sz val="12"/>
      <color theme="3"/>
      <name val="Algerian"/>
      <family val="5"/>
    </font>
  </fonts>
  <fills count="4">
    <fill>
      <patternFill patternType="none"/>
    </fill>
    <fill>
      <patternFill patternType="gray125"/>
    </fill>
    <fill>
      <patternFill patternType="solid">
        <fgColor rgb="FFD5FFFF"/>
        <bgColor indexed="64"/>
      </patternFill>
    </fill>
    <fill>
      <gradientFill degree="90">
        <stop position="0">
          <color theme="0"/>
        </stop>
        <stop position="1">
          <color rgb="FFD5FFFF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/>
    <xf numFmtId="1" fontId="0" fillId="0" borderId="0" xfId="0" applyNumberFormat="1"/>
    <xf numFmtId="4" fontId="0" fillId="0" borderId="0" xfId="0" applyNumberFormat="1"/>
    <xf numFmtId="2" fontId="3" fillId="2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 wrapText="1"/>
    </xf>
    <xf numFmtId="1" fontId="3" fillId="2" borderId="0" xfId="0" applyNumberFormat="1" applyFont="1" applyFill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left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2" fontId="3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5FFFF"/>
      <color rgb="FF67E63A"/>
      <color rgb="FF73E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4" sqref="B4"/>
    </sheetView>
  </sheetViews>
  <sheetFormatPr defaultRowHeight="15" x14ac:dyDescent="0.25"/>
  <cols>
    <col min="1" max="1" width="30" style="5" customWidth="1"/>
    <col min="2" max="2" width="20" style="5" customWidth="1"/>
    <col min="3" max="4" width="18.7109375" style="5" customWidth="1"/>
    <col min="5" max="6" width="9.140625" style="5"/>
    <col min="7" max="10" width="0" style="5" hidden="1" customWidth="1"/>
    <col min="11" max="11" width="11.42578125" style="5" hidden="1" customWidth="1"/>
    <col min="12" max="15" width="0" style="5" hidden="1" customWidth="1"/>
    <col min="16" max="16384" width="9.140625" style="5"/>
  </cols>
  <sheetData>
    <row r="1" spans="1:12" ht="17.25" x14ac:dyDescent="0.25">
      <c r="A1" s="8" t="s">
        <v>15</v>
      </c>
    </row>
    <row r="3" spans="1:12" ht="31.5" customHeight="1" x14ac:dyDescent="0.25">
      <c r="A3" s="10" t="s">
        <v>16</v>
      </c>
      <c r="B3" s="11"/>
      <c r="C3" s="12" t="s">
        <v>21</v>
      </c>
      <c r="D3" s="12" t="s">
        <v>22</v>
      </c>
      <c r="H3" s="5" t="s">
        <v>4</v>
      </c>
      <c r="I3" s="13" t="s">
        <v>6</v>
      </c>
      <c r="K3" s="5" t="s">
        <v>5</v>
      </c>
      <c r="L3" s="13" t="s">
        <v>7</v>
      </c>
    </row>
    <row r="4" spans="1:12" ht="25.5" x14ac:dyDescent="0.25">
      <c r="A4" s="6" t="s">
        <v>14</v>
      </c>
      <c r="B4" s="7">
        <v>558</v>
      </c>
      <c r="C4" s="4">
        <f>Sheet1!G10</f>
        <v>132.84739943204866</v>
      </c>
      <c r="D4" s="4">
        <f>C4*1.17</f>
        <v>155.43145733549693</v>
      </c>
      <c r="H4" s="5">
        <v>700</v>
      </c>
      <c r="I4" s="14">
        <v>94.53</v>
      </c>
      <c r="K4" s="5" t="s">
        <v>1</v>
      </c>
      <c r="L4" s="14">
        <v>93.28</v>
      </c>
    </row>
    <row r="5" spans="1:12" ht="23.25" customHeight="1" x14ac:dyDescent="0.25">
      <c r="A5" s="6" t="s">
        <v>37</v>
      </c>
      <c r="B5" s="7">
        <v>428</v>
      </c>
      <c r="C5" s="15"/>
      <c r="D5" s="16"/>
      <c r="K5" s="5" t="s">
        <v>2</v>
      </c>
      <c r="L5" s="14">
        <v>89.66</v>
      </c>
    </row>
    <row r="6" spans="1:12" ht="18" customHeight="1" x14ac:dyDescent="0.25">
      <c r="A6" s="17"/>
      <c r="B6" s="18"/>
      <c r="C6" s="15"/>
      <c r="D6" s="16"/>
      <c r="L6" s="14"/>
    </row>
    <row r="7" spans="1:12" x14ac:dyDescent="0.25">
      <c r="A7" s="17" t="s">
        <v>17</v>
      </c>
      <c r="B7" s="19" t="s">
        <v>34</v>
      </c>
      <c r="C7" s="20">
        <f>Sheet1!L16</f>
        <v>62.118639999999999</v>
      </c>
      <c r="D7" s="16"/>
      <c r="L7" s="14"/>
    </row>
    <row r="8" spans="1:12" x14ac:dyDescent="0.25">
      <c r="A8" s="21"/>
      <c r="B8" s="19" t="s">
        <v>18</v>
      </c>
      <c r="C8" s="20">
        <f>Sheet1!L20</f>
        <v>67.558559432048682</v>
      </c>
      <c r="D8" s="16"/>
      <c r="L8" s="14"/>
    </row>
    <row r="9" spans="1:12" x14ac:dyDescent="0.25">
      <c r="A9" s="21"/>
      <c r="B9" s="19" t="s">
        <v>19</v>
      </c>
      <c r="C9" s="20">
        <f>Sheet1!J26</f>
        <v>2.48</v>
      </c>
      <c r="D9" s="16"/>
      <c r="L9" s="14"/>
    </row>
    <row r="10" spans="1:12" x14ac:dyDescent="0.25">
      <c r="A10" s="21"/>
      <c r="B10" s="19" t="s">
        <v>20</v>
      </c>
      <c r="C10" s="20">
        <f>Sheet1!J28</f>
        <v>0.69020000000000004</v>
      </c>
      <c r="D10" s="16"/>
      <c r="L10" s="14"/>
    </row>
    <row r="11" spans="1:12" x14ac:dyDescent="0.25">
      <c r="A11" s="22"/>
      <c r="B11" s="23" t="s">
        <v>35</v>
      </c>
      <c r="C11" s="24">
        <f>SUM(C7:C10)</f>
        <v>132.84739943204866</v>
      </c>
      <c r="D11" s="22"/>
      <c r="K11" s="5" t="s">
        <v>3</v>
      </c>
      <c r="L11" s="14">
        <v>86.03</v>
      </c>
    </row>
    <row r="12" spans="1:12" x14ac:dyDescent="0.25">
      <c r="A12" s="22"/>
      <c r="B12" s="23"/>
      <c r="C12" s="24"/>
      <c r="D12" s="22"/>
      <c r="L12" s="14"/>
    </row>
    <row r="13" spans="1:12" x14ac:dyDescent="0.25">
      <c r="A13" s="23" t="s">
        <v>40</v>
      </c>
      <c r="B13" s="23"/>
      <c r="C13" s="24"/>
      <c r="D13" s="22"/>
      <c r="L13" s="14"/>
    </row>
    <row r="14" spans="1:12" x14ac:dyDescent="0.25">
      <c r="A14" s="22"/>
      <c r="B14" s="23"/>
      <c r="C14" s="24"/>
      <c r="D14" s="22"/>
      <c r="L14" s="14"/>
    </row>
    <row r="15" spans="1:12" ht="29.25" customHeight="1" x14ac:dyDescent="0.25">
      <c r="A15" s="9" t="s">
        <v>39</v>
      </c>
      <c r="B15" s="9"/>
      <c r="C15" s="9"/>
      <c r="D15" s="9"/>
    </row>
    <row r="16" spans="1:12" x14ac:dyDescent="0.25">
      <c r="H16" s="5">
        <v>1200</v>
      </c>
      <c r="I16" s="5">
        <v>166.03</v>
      </c>
      <c r="K16" s="5" t="s">
        <v>8</v>
      </c>
      <c r="L16" s="14">
        <v>160.36000000000001</v>
      </c>
    </row>
    <row r="17" spans="1:12" ht="40.5" customHeight="1" x14ac:dyDescent="0.25">
      <c r="A17" s="9" t="s">
        <v>38</v>
      </c>
      <c r="B17" s="9"/>
      <c r="C17" s="9"/>
      <c r="D17" s="9"/>
      <c r="K17" s="5" t="s">
        <v>9</v>
      </c>
      <c r="L17" s="14">
        <v>156.41</v>
      </c>
    </row>
    <row r="18" spans="1:12" x14ac:dyDescent="0.25">
      <c r="K18" s="5" t="s">
        <v>10</v>
      </c>
      <c r="L18" s="14">
        <v>152.44999999999999</v>
      </c>
    </row>
    <row r="19" spans="1:12" ht="55.5" customHeight="1" x14ac:dyDescent="0.25">
      <c r="A19" s="9" t="s">
        <v>36</v>
      </c>
      <c r="B19" s="9"/>
      <c r="C19" s="9"/>
      <c r="D19" s="9"/>
      <c r="H19" s="5">
        <v>1600</v>
      </c>
      <c r="I19" s="5">
        <v>234.33</v>
      </c>
      <c r="K19" s="5" t="s">
        <v>11</v>
      </c>
      <c r="L19" s="14">
        <v>224.01</v>
      </c>
    </row>
    <row r="20" spans="1:12" x14ac:dyDescent="0.25">
      <c r="K20" s="5" t="s">
        <v>12</v>
      </c>
      <c r="L20" s="14">
        <v>219.74</v>
      </c>
    </row>
    <row r="21" spans="1:12" x14ac:dyDescent="0.25">
      <c r="K21" s="5" t="s">
        <v>13</v>
      </c>
      <c r="L21" s="14">
        <v>215.46</v>
      </c>
    </row>
  </sheetData>
  <sheetProtection algorithmName="SHA-512" hashValue="S2fpHsVuxhZ+Z2iDtCKs0CZzWa6FBtINB+koYrJiJlmoOOZahbxLsN829vyNb3qQOKjvaKKzft18n5f3Jaw1Qw==" saltValue="biQLM3Hr6LYmZjztKhgTHQ==" spinCount="100000" sheet="1" selectLockedCells="1"/>
  <mergeCells count="4">
    <mergeCell ref="A15:D15"/>
    <mergeCell ref="A17:D17"/>
    <mergeCell ref="A3:B3"/>
    <mergeCell ref="A19:D19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Q28"/>
  <sheetViews>
    <sheetView workbookViewId="0">
      <selection activeCell="L16" sqref="L16"/>
    </sheetView>
  </sheetViews>
  <sheetFormatPr defaultRowHeight="15" x14ac:dyDescent="0.25"/>
  <cols>
    <col min="4" max="4" width="13.85546875" customWidth="1"/>
    <col min="5" max="5" width="14.85546875" customWidth="1"/>
  </cols>
  <sheetData>
    <row r="5" spans="3:12" x14ac:dyDescent="0.25">
      <c r="F5">
        <v>500</v>
      </c>
      <c r="G5">
        <v>1500</v>
      </c>
      <c r="H5" t="s">
        <v>0</v>
      </c>
    </row>
    <row r="6" spans="3:12" x14ac:dyDescent="0.25">
      <c r="C6">
        <f>cijena!B4</f>
        <v>558</v>
      </c>
      <c r="D6" s="1">
        <f>C6/(C6+C7)</f>
        <v>0.56592292089249496</v>
      </c>
      <c r="F6" s="2">
        <f>IF((C8&lt;F5),C6,F5*D6)</f>
        <v>282.96146044624749</v>
      </c>
      <c r="G6" s="2">
        <f>IF((C8&lt;G5),C6-F6,1000*D6)</f>
        <v>275.03853955375251</v>
      </c>
      <c r="H6" s="2">
        <f>C6-(F6+G6)</f>
        <v>0</v>
      </c>
    </row>
    <row r="7" spans="3:12" x14ac:dyDescent="0.25">
      <c r="C7">
        <f>cijena!B5</f>
        <v>428</v>
      </c>
      <c r="D7" s="1">
        <f>C7/(C7+C6)</f>
        <v>0.43407707910750509</v>
      </c>
      <c r="F7" s="2">
        <f>IF((C8&lt;F5),C7,F5*D7)</f>
        <v>217.03853955375254</v>
      </c>
      <c r="G7" s="2">
        <f>IF((C8&lt;G5),C7-F7,1000*D7)</f>
        <v>210.96146044624746</v>
      </c>
      <c r="H7" s="2">
        <f>C7-(F7+G7)</f>
        <v>0</v>
      </c>
    </row>
    <row r="8" spans="3:12" x14ac:dyDescent="0.25">
      <c r="C8">
        <f>SUM(C6:C7)</f>
        <v>986</v>
      </c>
    </row>
    <row r="10" spans="3:12" x14ac:dyDescent="0.25">
      <c r="F10" s="3">
        <f>IF(OR(D6=1,D7=1),(F6*F12+G6*G12+H6*H12+F7*F12+G7*G12+H7*H12),(F6*F13+F7*F14+G6*G13+G7*G14+H6*H13+H7*H14))</f>
        <v>119.22675943204868</v>
      </c>
      <c r="G10">
        <f>F10+3.1668*3.3+2.48+C8*0.0007</f>
        <v>132.84739943204866</v>
      </c>
    </row>
    <row r="12" spans="3:12" x14ac:dyDescent="0.25">
      <c r="D12" t="s">
        <v>26</v>
      </c>
      <c r="E12" t="s">
        <v>23</v>
      </c>
      <c r="F12">
        <v>0.1053</v>
      </c>
      <c r="G12">
        <v>0.14230000000000001</v>
      </c>
      <c r="H12">
        <v>0.25219999999999998</v>
      </c>
      <c r="J12">
        <f>F6*F12+G6*G12+H6*H12+F7*F12+G7*G12+H7*H12</f>
        <v>121.8078</v>
      </c>
    </row>
    <row r="13" spans="3:12" x14ac:dyDescent="0.25">
      <c r="E13" t="s">
        <v>24</v>
      </c>
      <c r="F13">
        <v>0.13239999999999999</v>
      </c>
      <c r="G13">
        <v>0.17699999999999999</v>
      </c>
      <c r="H13">
        <v>0.30940000000000001</v>
      </c>
      <c r="J13">
        <f>F6*F13+G6*G13+H6*H13+F7*F14+G7*G14+H7*H14</f>
        <v>119.22675943204868</v>
      </c>
    </row>
    <row r="14" spans="3:12" x14ac:dyDescent="0.25">
      <c r="E14" t="s">
        <v>25</v>
      </c>
      <c r="F14">
        <v>6.6299999999999998E-2</v>
      </c>
      <c r="G14">
        <v>8.8599999999999998E-2</v>
      </c>
      <c r="H14">
        <v>0.15479999999999999</v>
      </c>
    </row>
    <row r="16" spans="3:12" x14ac:dyDescent="0.25">
      <c r="D16" t="s">
        <v>27</v>
      </c>
      <c r="E16" t="s">
        <v>28</v>
      </c>
      <c r="F16">
        <v>5.0900000000000001E-2</v>
      </c>
      <c r="J16">
        <f>C8*F16</f>
        <v>50.187400000000004</v>
      </c>
      <c r="L16">
        <f>IF(OR(D6=1,D7=1),J16,J17)+J24</f>
        <v>62.118639999999999</v>
      </c>
    </row>
    <row r="17" spans="4:17" x14ac:dyDescent="0.25">
      <c r="E17" t="s">
        <v>29</v>
      </c>
      <c r="F17">
        <v>6.6900000000000001E-2</v>
      </c>
      <c r="J17">
        <f>C6*F17+C7*F18</f>
        <v>51.668199999999999</v>
      </c>
    </row>
    <row r="18" spans="4:17" x14ac:dyDescent="0.25">
      <c r="E18" t="s">
        <v>25</v>
      </c>
      <c r="F18">
        <v>3.3500000000000002E-2</v>
      </c>
    </row>
    <row r="20" spans="4:17" x14ac:dyDescent="0.25">
      <c r="D20" t="s">
        <v>30</v>
      </c>
      <c r="E20" t="s">
        <v>28</v>
      </c>
      <c r="F20">
        <v>5.4399999999999997E-2</v>
      </c>
      <c r="G20">
        <v>9.1399999999999995E-2</v>
      </c>
      <c r="H20">
        <v>0.20130000000000001</v>
      </c>
      <c r="J20">
        <f>F6*F20+G6*G20+H6*H20+F7*F20+G7*G20+H7*H20</f>
        <v>71.620399999999989</v>
      </c>
      <c r="L20">
        <f>IF(OR(D6=1,D7=1),J20,J21)</f>
        <v>67.558559432048682</v>
      </c>
      <c r="O20">
        <f>F20+F16</f>
        <v>0.1053</v>
      </c>
      <c r="P20">
        <f>G20+F16</f>
        <v>0.14229999999999998</v>
      </c>
      <c r="Q20">
        <f>H20+F16</f>
        <v>0.25219999999999998</v>
      </c>
    </row>
    <row r="21" spans="4:17" x14ac:dyDescent="0.25">
      <c r="E21" t="s">
        <v>29</v>
      </c>
      <c r="F21">
        <v>6.5500000000000003E-2</v>
      </c>
      <c r="G21">
        <v>0.1101</v>
      </c>
      <c r="H21">
        <v>0.24249999999999999</v>
      </c>
      <c r="J21">
        <f>F6*F21+F7*F22+G6*G21+G7*G22+H6*H21+H7*H22</f>
        <v>67.558559432048682</v>
      </c>
      <c r="O21">
        <f>F21+F17</f>
        <v>0.13240000000000002</v>
      </c>
      <c r="P21">
        <f t="shared" ref="P21:P22" si="0">G21+F17</f>
        <v>0.17699999999999999</v>
      </c>
      <c r="Q21">
        <f t="shared" ref="Q21:Q22" si="1">H21+F17</f>
        <v>0.30940000000000001</v>
      </c>
    </row>
    <row r="22" spans="4:17" x14ac:dyDescent="0.25">
      <c r="E22" t="s">
        <v>25</v>
      </c>
      <c r="F22">
        <v>3.2800000000000003E-2</v>
      </c>
      <c r="G22">
        <v>5.5100000000000003E-2</v>
      </c>
      <c r="H22">
        <v>0.12130000000000001</v>
      </c>
      <c r="O22">
        <f>F22+F18</f>
        <v>6.6299999999999998E-2</v>
      </c>
      <c r="P22">
        <f t="shared" si="0"/>
        <v>8.8600000000000012E-2</v>
      </c>
      <c r="Q22">
        <f t="shared" si="1"/>
        <v>0.15479999999999999</v>
      </c>
    </row>
    <row r="24" spans="4:17" x14ac:dyDescent="0.25">
      <c r="D24" t="s">
        <v>31</v>
      </c>
      <c r="F24">
        <v>3.3</v>
      </c>
      <c r="G24">
        <v>3.1667999999999998</v>
      </c>
      <c r="J24">
        <f>F24*G24</f>
        <v>10.450439999999999</v>
      </c>
    </row>
    <row r="25" spans="4:17" x14ac:dyDescent="0.25">
      <c r="O25">
        <f>O20-F12</f>
        <v>0</v>
      </c>
      <c r="P25">
        <f t="shared" ref="P25:Q27" si="2">P20-G12</f>
        <v>0</v>
      </c>
      <c r="Q25">
        <f t="shared" si="2"/>
        <v>0</v>
      </c>
    </row>
    <row r="26" spans="4:17" x14ac:dyDescent="0.25">
      <c r="D26" t="s">
        <v>33</v>
      </c>
      <c r="F26">
        <v>2.48</v>
      </c>
      <c r="J26">
        <f>F26</f>
        <v>2.48</v>
      </c>
      <c r="O26">
        <f t="shared" ref="O26:O27" si="3">O21-F13</f>
        <v>0</v>
      </c>
      <c r="P26">
        <f t="shared" si="2"/>
        <v>0</v>
      </c>
      <c r="Q26">
        <f t="shared" si="2"/>
        <v>0</v>
      </c>
    </row>
    <row r="27" spans="4:17" x14ac:dyDescent="0.25">
      <c r="O27">
        <f t="shared" si="3"/>
        <v>0</v>
      </c>
      <c r="P27">
        <f t="shared" si="2"/>
        <v>0</v>
      </c>
      <c r="Q27">
        <f t="shared" si="2"/>
        <v>0</v>
      </c>
    </row>
    <row r="28" spans="4:17" x14ac:dyDescent="0.25">
      <c r="D28" t="s">
        <v>32</v>
      </c>
      <c r="F28">
        <v>6.9999999999999999E-4</v>
      </c>
      <c r="J28">
        <f>F28*C8</f>
        <v>0.69020000000000004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cijena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2022-12-27T11:24:55Z</dcterms:modified>
</cp:coreProperties>
</file>